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2"/>
  </bookViews>
  <sheets>
    <sheet name="P Calculation" sheetId="1" r:id="rId1"/>
    <sheet name="TN Calculation" sheetId="2" r:id="rId2"/>
    <sheet name="TSS Calculation" sheetId="3" r:id="rId3"/>
    <sheet name="Values" sheetId="4" r:id="rId4"/>
  </sheets>
  <definedNames>
    <definedName name="BMP">'Values'!$A$3:$A$5</definedName>
  </definedNames>
  <calcPr fullCalcOnLoad="1"/>
</workbook>
</file>

<file path=xl/comments4.xml><?xml version="1.0" encoding="utf-8"?>
<comments xmlns="http://schemas.openxmlformats.org/spreadsheetml/2006/main">
  <authors>
    <author>PYoung</author>
  </authors>
  <commentList>
    <comment ref="F2" authorId="0">
      <text>
        <r>
          <rPr>
            <b/>
            <sz val="8"/>
            <rFont val="Tahoma"/>
            <family val="0"/>
          </rPr>
          <t>Enter area of each subwatershed in square feet</t>
        </r>
      </text>
    </comment>
  </commentList>
</comments>
</file>

<file path=xl/sharedStrings.xml><?xml version="1.0" encoding="utf-8"?>
<sst xmlns="http://schemas.openxmlformats.org/spreadsheetml/2006/main" count="139" uniqueCount="78">
  <si>
    <t>P, rainfall depth per year (inches)</t>
  </si>
  <si>
    <t>A, area of contributing watershed (acres)</t>
  </si>
  <si>
    <t>R, runoff coefficient (calculated from I)</t>
  </si>
  <si>
    <t>Type of BMP</t>
  </si>
  <si>
    <t>L, TP load from watershed (lbs/year)</t>
  </si>
  <si>
    <t>Estimate of TP Removal for Site (lbs/year)</t>
  </si>
  <si>
    <t>Bioretention</t>
  </si>
  <si>
    <t>Filtration</t>
  </si>
  <si>
    <t>Infiltration</t>
  </si>
  <si>
    <t>TSS</t>
  </si>
  <si>
    <t>TN</t>
  </si>
  <si>
    <t>TP</t>
  </si>
  <si>
    <t>BMP Type</t>
  </si>
  <si>
    <t>Loading Formula: L = P*R*C*A*0.2</t>
  </si>
  <si>
    <t>Total Phosphorus (TP) Calculations - Annual Loading</t>
  </si>
  <si>
    <t>User inputs</t>
  </si>
  <si>
    <t>Calculated values</t>
  </si>
  <si>
    <t>Total Nitrogen (TN) Calculations - Annual Loading</t>
  </si>
  <si>
    <t>L, TN load from watershed (lbs/year)</t>
  </si>
  <si>
    <t>Estimate of TN Removal for Site (lbs/year)</t>
  </si>
  <si>
    <t>Total Suspended Solids (TSS) Calculations - Annual Loading</t>
  </si>
  <si>
    <t>L, TSS load from watershed (lbs/year)</t>
  </si>
  <si>
    <t>Estimate of TSS Removal for Site (lbs/year)</t>
  </si>
  <si>
    <t>Table 8.7 - MN Stormwater Manual</t>
  </si>
  <si>
    <t>Land Cover/Land Use</t>
  </si>
  <si>
    <t>Total Phosphorus (mg/l)</t>
  </si>
  <si>
    <t>Cropland</t>
  </si>
  <si>
    <t>Forest/shrub/grassland</t>
  </si>
  <si>
    <t>Open water</t>
  </si>
  <si>
    <t>Wetlands</t>
  </si>
  <si>
    <t>Freeways</t>
  </si>
  <si>
    <t>Commercial</t>
  </si>
  <si>
    <t>Farmsteads</t>
  </si>
  <si>
    <t>Industrial</t>
  </si>
  <si>
    <t>Residential</t>
  </si>
  <si>
    <t>Multi-family residential</t>
  </si>
  <si>
    <t>Park and recreation</t>
  </si>
  <si>
    <t>Open space</t>
  </si>
  <si>
    <t>Public/semi-public (institutional)</t>
  </si>
  <si>
    <t>0.01-0.04</t>
  </si>
  <si>
    <t>0.27-0.32</t>
  </si>
  <si>
    <t>NPDES/USGS overall average</t>
  </si>
  <si>
    <t>Typical Event Mean Concentrations for Total P</t>
  </si>
  <si>
    <r>
      <t xml:space="preserve">C, pollutant concentration (mg/l) - </t>
    </r>
    <r>
      <rPr>
        <b/>
        <sz val="10"/>
        <rFont val="Arial"/>
        <family val="2"/>
      </rPr>
      <t>see "Values" tab</t>
    </r>
  </si>
  <si>
    <t>NPDES/USGS Event Mean Concentrations for Pollutants</t>
  </si>
  <si>
    <t>Pollutant</t>
  </si>
  <si>
    <t>Avg C (mg/l)</t>
  </si>
  <si>
    <t>Total Suspended Solids (TSS)</t>
  </si>
  <si>
    <t>Total Nitrogen (TN)*</t>
  </si>
  <si>
    <t>* TKN, NO2, NO3</t>
  </si>
  <si>
    <t>TSS removal % based on BMP type (select corresponding value)</t>
  </si>
  <si>
    <t>TN removal % based on BMP type (select corresponding value)</t>
  </si>
  <si>
    <t>TP removal % based on BMP type (select corresponding value)</t>
  </si>
  <si>
    <t>I, watershed imperviousness (%, whole number)</t>
  </si>
  <si>
    <t>from CWP</t>
  </si>
  <si>
    <t>Lawns</t>
  </si>
  <si>
    <t>Streets</t>
  </si>
  <si>
    <t>Parking Lots</t>
  </si>
  <si>
    <t>Roofs</t>
  </si>
  <si>
    <t>Land Use</t>
  </si>
  <si>
    <t>Area (sq ft)</t>
  </si>
  <si>
    <t>Total P</t>
  </si>
  <si>
    <t>Subtotal</t>
  </si>
  <si>
    <t>sf</t>
  </si>
  <si>
    <t>NOTES</t>
  </si>
  <si>
    <t>L = 0.5*A, where A = area of the site (acres) and 0.5 is annual total P load from undeveloped lands (lbs/ac/year)</t>
  </si>
  <si>
    <t xml:space="preserve">Values calculated from the loading formula are for post-development scenarios. To calculate pre-development pollutant loading: </t>
  </si>
  <si>
    <t>[loading formula from Table L.5, MN Stormwater Manual]</t>
  </si>
  <si>
    <t>P Removal - Calculate C for Subwatersheds</t>
  </si>
  <si>
    <t>P REMOVAL - TOTAL WEIGHTED C (mg/l)</t>
  </si>
  <si>
    <t>Shoreline Buffer</t>
  </si>
  <si>
    <t>(removal % based on Tables 7.4 and 7.5, MN Stormwater Manual, and Met Council data)</t>
  </si>
  <si>
    <t xml:space="preserve">Total Area (ac) = </t>
  </si>
  <si>
    <t xml:space="preserve">Total Area (sq ft) = </t>
  </si>
  <si>
    <t>Raingardens,</t>
  </si>
  <si>
    <t>Raingarden with pipe</t>
  </si>
  <si>
    <t>Porus Pavement, Sand Filters</t>
  </si>
  <si>
    <t>Buffer and Grass Waterways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</si>
</sst>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right"/>
    </xf>
    <xf numFmtId="2" fontId="0" fillId="0" borderId="23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6.7109375" style="0" customWidth="1"/>
  </cols>
  <sheetData>
    <row r="1" spans="1:6" ht="15.75">
      <c r="A1" s="44" t="s">
        <v>14</v>
      </c>
      <c r="B1" s="44"/>
      <c r="C1" s="44"/>
      <c r="D1" s="44"/>
      <c r="E1" s="44"/>
      <c r="F1" s="44"/>
    </row>
    <row r="2" spans="1:6" ht="12.75">
      <c r="A2" s="43" t="s">
        <v>13</v>
      </c>
      <c r="B2" s="43"/>
      <c r="C2" s="43"/>
      <c r="D2" s="43"/>
      <c r="E2" s="43"/>
      <c r="F2" s="43"/>
    </row>
    <row r="3" spans="1:2" ht="12.75">
      <c r="A3" s="38">
        <v>33.82</v>
      </c>
      <c r="B3" t="s">
        <v>0</v>
      </c>
    </row>
    <row r="4" spans="1:2" ht="12.75">
      <c r="A4" s="4">
        <f>0.05+(0.009*A5)</f>
        <v>0.509</v>
      </c>
      <c r="B4" t="s">
        <v>2</v>
      </c>
    </row>
    <row r="5" spans="1:2" ht="12.75">
      <c r="A5" s="3">
        <v>51</v>
      </c>
      <c r="B5" t="s">
        <v>53</v>
      </c>
    </row>
    <row r="6" spans="1:2" ht="12.75">
      <c r="A6" s="39">
        <f>Values!F22</f>
        <v>0.33446520444083405</v>
      </c>
      <c r="B6" t="s">
        <v>43</v>
      </c>
    </row>
    <row r="7" spans="1:2" ht="12.75">
      <c r="A7" s="39">
        <f>Values!F21</f>
        <v>0.16955922865013773</v>
      </c>
      <c r="B7" t="s">
        <v>1</v>
      </c>
    </row>
    <row r="8" spans="1:2" ht="12.75">
      <c r="A8" s="4">
        <f>A3*A4*A6*A7*0.2</f>
        <v>0.19525122027915523</v>
      </c>
      <c r="B8" t="s">
        <v>4</v>
      </c>
    </row>
    <row r="9" spans="1:2" ht="12.75">
      <c r="A9" s="40" t="s">
        <v>8</v>
      </c>
      <c r="B9" t="s">
        <v>3</v>
      </c>
    </row>
    <row r="10" spans="1:2" ht="12.75">
      <c r="A10" s="3">
        <v>100</v>
      </c>
      <c r="B10" t="s">
        <v>52</v>
      </c>
    </row>
    <row r="11" spans="1:2" ht="12.75">
      <c r="A11" s="4">
        <f>(A8*A10)/100</f>
        <v>0.19525122027915523</v>
      </c>
      <c r="B11" s="5" t="s">
        <v>5</v>
      </c>
    </row>
    <row r="14" spans="1:2" ht="12.75">
      <c r="A14" s="1"/>
      <c r="B14" t="s">
        <v>15</v>
      </c>
    </row>
    <row r="15" spans="1:2" ht="12.75">
      <c r="A15" s="2"/>
      <c r="B15" t="s">
        <v>16</v>
      </c>
    </row>
    <row r="18" spans="1:4" ht="12.75">
      <c r="A18" s="14" t="s">
        <v>12</v>
      </c>
      <c r="B18" s="7" t="s">
        <v>9</v>
      </c>
      <c r="C18" s="7" t="s">
        <v>10</v>
      </c>
      <c r="D18" s="8" t="s">
        <v>11</v>
      </c>
    </row>
    <row r="19" spans="1:6" ht="12.75">
      <c r="A19" s="9" t="s">
        <v>6</v>
      </c>
      <c r="B19" s="10">
        <v>85</v>
      </c>
      <c r="C19" s="10">
        <v>45</v>
      </c>
      <c r="D19" s="11">
        <v>65</v>
      </c>
      <c r="F19" t="s">
        <v>75</v>
      </c>
    </row>
    <row r="20" spans="1:6" ht="12.75">
      <c r="A20" s="9" t="s">
        <v>7</v>
      </c>
      <c r="B20" s="10">
        <v>85</v>
      </c>
      <c r="C20" s="10">
        <v>35</v>
      </c>
      <c r="D20" s="11">
        <v>65</v>
      </c>
      <c r="F20" t="s">
        <v>76</v>
      </c>
    </row>
    <row r="21" spans="1:6" ht="12.75">
      <c r="A21" s="9" t="s">
        <v>8</v>
      </c>
      <c r="B21" s="10">
        <v>100</v>
      </c>
      <c r="C21" s="10">
        <v>100</v>
      </c>
      <c r="D21" s="11">
        <v>100</v>
      </c>
      <c r="F21" t="s">
        <v>74</v>
      </c>
    </row>
    <row r="22" spans="1:6" ht="12.75">
      <c r="A22" s="12" t="s">
        <v>70</v>
      </c>
      <c r="B22" s="6">
        <v>50</v>
      </c>
      <c r="C22" s="6">
        <v>50</v>
      </c>
      <c r="D22" s="13">
        <v>50</v>
      </c>
      <c r="F22" t="s">
        <v>77</v>
      </c>
    </row>
    <row r="23" spans="1:4" ht="12.75">
      <c r="A23" s="22" t="s">
        <v>67</v>
      </c>
      <c r="B23" s="10"/>
      <c r="C23" s="10"/>
      <c r="D23" s="10"/>
    </row>
    <row r="24" ht="12.75">
      <c r="A24" s="22" t="s">
        <v>71</v>
      </c>
    </row>
  </sheetData>
  <sheetProtection/>
  <mergeCells count="2">
    <mergeCell ref="A2:F2"/>
    <mergeCell ref="A1:F1"/>
  </mergeCells>
  <dataValidations count="2">
    <dataValidation type="list" allowBlank="1" showInputMessage="1" showErrorMessage="1" sqref="A9">
      <formula1>$A$19:$A$22</formula1>
    </dataValidation>
    <dataValidation type="list" allowBlank="1" showInputMessage="1" showErrorMessage="1" sqref="A10">
      <formula1>$D$19:$D$22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6.7109375" style="0" customWidth="1"/>
  </cols>
  <sheetData>
    <row r="1" spans="1:6" ht="15.75">
      <c r="A1" s="44" t="s">
        <v>17</v>
      </c>
      <c r="B1" s="44"/>
      <c r="C1" s="44"/>
      <c r="D1" s="44"/>
      <c r="E1" s="44"/>
      <c r="F1" s="44"/>
    </row>
    <row r="2" spans="1:6" ht="12.75">
      <c r="A2" s="43" t="s">
        <v>13</v>
      </c>
      <c r="B2" s="43"/>
      <c r="C2" s="43"/>
      <c r="D2" s="43"/>
      <c r="E2" s="43"/>
      <c r="F2" s="43"/>
    </row>
    <row r="3" spans="1:2" ht="12.75">
      <c r="A3" s="38">
        <f>'P Calculation'!A3</f>
        <v>33.82</v>
      </c>
      <c r="B3" t="s">
        <v>0</v>
      </c>
    </row>
    <row r="4" spans="1:2" ht="12.75">
      <c r="A4" s="4">
        <f>0.05+(0.009*A5)</f>
        <v>0.509</v>
      </c>
      <c r="B4" t="s">
        <v>2</v>
      </c>
    </row>
    <row r="5" spans="1:2" ht="12.75">
      <c r="A5" s="3">
        <f>'P Calculation'!A5</f>
        <v>51</v>
      </c>
      <c r="B5" t="s">
        <v>53</v>
      </c>
    </row>
    <row r="6" spans="1:2" ht="12.75">
      <c r="A6" s="39">
        <f>Values!B28</f>
        <v>2.39</v>
      </c>
      <c r="B6" t="s">
        <v>43</v>
      </c>
    </row>
    <row r="7" spans="1:2" ht="12.75">
      <c r="A7" s="39">
        <f>'P Calculation'!A7</f>
        <v>0.16955922865013773</v>
      </c>
      <c r="B7" t="s">
        <v>1</v>
      </c>
    </row>
    <row r="8" spans="1:2" ht="12.75">
      <c r="A8" s="4">
        <f>A3*A4*A6*A7*0.2</f>
        <v>1.3952136433663913</v>
      </c>
      <c r="B8" t="s">
        <v>18</v>
      </c>
    </row>
    <row r="9" spans="1:2" ht="12.75">
      <c r="A9" s="3" t="s">
        <v>8</v>
      </c>
      <c r="B9" t="s">
        <v>3</v>
      </c>
    </row>
    <row r="10" spans="1:2" ht="12.75">
      <c r="A10" s="3">
        <v>100</v>
      </c>
      <c r="B10" t="s">
        <v>51</v>
      </c>
    </row>
    <row r="11" spans="1:2" ht="12.75">
      <c r="A11" s="4">
        <f>(A8*A10)/100</f>
        <v>1.3952136433663913</v>
      </c>
      <c r="B11" s="5" t="s">
        <v>19</v>
      </c>
    </row>
    <row r="14" spans="1:2" ht="12.75">
      <c r="A14" s="1"/>
      <c r="B14" t="s">
        <v>15</v>
      </c>
    </row>
    <row r="15" spans="1:2" ht="12.75">
      <c r="A15" s="2"/>
      <c r="B15" t="s">
        <v>16</v>
      </c>
    </row>
    <row r="18" spans="1:4" ht="12.75">
      <c r="A18" s="14" t="s">
        <v>12</v>
      </c>
      <c r="B18" s="7" t="s">
        <v>9</v>
      </c>
      <c r="C18" s="7" t="s">
        <v>10</v>
      </c>
      <c r="D18" s="8" t="s">
        <v>11</v>
      </c>
    </row>
    <row r="19" spans="1:4" ht="12.75">
      <c r="A19" s="9" t="s">
        <v>6</v>
      </c>
      <c r="B19" s="10">
        <v>85</v>
      </c>
      <c r="C19" s="10">
        <v>45</v>
      </c>
      <c r="D19" s="11">
        <v>65</v>
      </c>
    </row>
    <row r="20" spans="1:4" ht="12.75">
      <c r="A20" s="9" t="s">
        <v>7</v>
      </c>
      <c r="B20" s="10">
        <v>85</v>
      </c>
      <c r="C20" s="10">
        <v>35</v>
      </c>
      <c r="D20" s="11">
        <v>65</v>
      </c>
    </row>
    <row r="21" spans="1:4" ht="12.75">
      <c r="A21" s="9" t="s">
        <v>8</v>
      </c>
      <c r="B21" s="10">
        <v>100</v>
      </c>
      <c r="C21" s="10">
        <v>100</v>
      </c>
      <c r="D21" s="11">
        <v>100</v>
      </c>
    </row>
    <row r="22" spans="1:4" ht="12.75">
      <c r="A22" s="12" t="s">
        <v>70</v>
      </c>
      <c r="B22" s="6">
        <v>50</v>
      </c>
      <c r="C22" s="6">
        <v>50</v>
      </c>
      <c r="D22" s="13">
        <v>50</v>
      </c>
    </row>
    <row r="23" spans="1:4" ht="12.75">
      <c r="A23" s="22" t="s">
        <v>67</v>
      </c>
      <c r="B23" s="10"/>
      <c r="C23" s="10"/>
      <c r="D23" s="10"/>
    </row>
    <row r="24" ht="12.75">
      <c r="A24" s="22" t="s">
        <v>71</v>
      </c>
    </row>
  </sheetData>
  <sheetProtection/>
  <mergeCells count="2">
    <mergeCell ref="A1:F1"/>
    <mergeCell ref="A2:F2"/>
  </mergeCells>
  <dataValidations count="2">
    <dataValidation type="list" allowBlank="1" showInputMessage="1" showErrorMessage="1" sqref="A9">
      <formula1>$A$19:$A$22</formula1>
    </dataValidation>
    <dataValidation type="list" allowBlank="1" showInputMessage="1" showErrorMessage="1" sqref="A10">
      <formula1>$C$19:$C$22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16.7109375" style="0" customWidth="1"/>
    <col min="6" max="6" width="18.00390625" style="0" customWidth="1"/>
  </cols>
  <sheetData>
    <row r="1" spans="1:6" ht="15.75">
      <c r="A1" s="44" t="s">
        <v>20</v>
      </c>
      <c r="B1" s="44"/>
      <c r="C1" s="44"/>
      <c r="D1" s="44"/>
      <c r="E1" s="44"/>
      <c r="F1" s="44"/>
    </row>
    <row r="2" spans="1:6" ht="12.75">
      <c r="A2" s="43" t="s">
        <v>13</v>
      </c>
      <c r="B2" s="43"/>
      <c r="C2" s="43"/>
      <c r="D2" s="43"/>
      <c r="E2" s="43"/>
      <c r="F2" s="43"/>
    </row>
    <row r="3" spans="1:2" ht="12.75">
      <c r="A3" s="38">
        <f>'P Calculation'!A3</f>
        <v>33.82</v>
      </c>
      <c r="B3" t="s">
        <v>0</v>
      </c>
    </row>
    <row r="4" spans="1:2" ht="12.75">
      <c r="A4" s="4">
        <f>0.05+(0.009*A5)</f>
        <v>0.509</v>
      </c>
      <c r="B4" t="s">
        <v>2</v>
      </c>
    </row>
    <row r="5" spans="1:2" ht="12.75">
      <c r="A5" s="3">
        <f>'P Calculation'!A5</f>
        <v>51</v>
      </c>
      <c r="B5" t="s">
        <v>53</v>
      </c>
    </row>
    <row r="6" spans="1:2" ht="12.75">
      <c r="A6" s="39">
        <f>Values!B27</f>
        <v>78.4</v>
      </c>
      <c r="B6" t="s">
        <v>43</v>
      </c>
    </row>
    <row r="7" spans="1:2" ht="12.75">
      <c r="A7" s="39">
        <f>'P Calculation'!A7</f>
        <v>0.16955922865013773</v>
      </c>
      <c r="B7" t="s">
        <v>1</v>
      </c>
    </row>
    <row r="8" spans="1:2" ht="12.75">
      <c r="A8" s="4">
        <f>A3*A4*A6*A7*0.2</f>
        <v>45.76767767360883</v>
      </c>
      <c r="B8" t="s">
        <v>21</v>
      </c>
    </row>
    <row r="9" spans="1:2" ht="12.75">
      <c r="A9" s="3" t="s">
        <v>8</v>
      </c>
      <c r="B9" t="s">
        <v>3</v>
      </c>
    </row>
    <row r="10" spans="1:2" ht="12.75">
      <c r="A10" s="3">
        <v>100</v>
      </c>
      <c r="B10" t="s">
        <v>50</v>
      </c>
    </row>
    <row r="11" spans="1:2" ht="12.75">
      <c r="A11" s="4">
        <f>(A8*A10)/100</f>
        <v>45.76767767360883</v>
      </c>
      <c r="B11" s="5" t="s">
        <v>22</v>
      </c>
    </row>
    <row r="14" spans="1:2" ht="12.75">
      <c r="A14" s="1"/>
      <c r="B14" t="s">
        <v>15</v>
      </c>
    </row>
    <row r="15" spans="1:2" ht="12.75">
      <c r="A15" s="2"/>
      <c r="B15" t="s">
        <v>16</v>
      </c>
    </row>
    <row r="18" spans="1:4" ht="12.75">
      <c r="A18" s="14" t="s">
        <v>12</v>
      </c>
      <c r="B18" s="7" t="s">
        <v>9</v>
      </c>
      <c r="C18" s="7" t="s">
        <v>10</v>
      </c>
      <c r="D18" s="8" t="s">
        <v>11</v>
      </c>
    </row>
    <row r="19" spans="1:4" ht="12.75">
      <c r="A19" s="9" t="s">
        <v>6</v>
      </c>
      <c r="B19" s="10">
        <v>85</v>
      </c>
      <c r="C19" s="10">
        <v>45</v>
      </c>
      <c r="D19" s="11">
        <v>65</v>
      </c>
    </row>
    <row r="20" spans="1:4" ht="12.75">
      <c r="A20" s="9" t="s">
        <v>7</v>
      </c>
      <c r="B20" s="10">
        <v>85</v>
      </c>
      <c r="C20" s="10">
        <v>35</v>
      </c>
      <c r="D20" s="11">
        <v>65</v>
      </c>
    </row>
    <row r="21" spans="1:4" ht="12.75">
      <c r="A21" s="9" t="s">
        <v>8</v>
      </c>
      <c r="B21" s="10">
        <v>100</v>
      </c>
      <c r="C21" s="10">
        <v>100</v>
      </c>
      <c r="D21" s="11">
        <v>100</v>
      </c>
    </row>
    <row r="22" spans="1:4" ht="12.75">
      <c r="A22" s="12" t="s">
        <v>70</v>
      </c>
      <c r="B22" s="6">
        <v>50</v>
      </c>
      <c r="C22" s="6">
        <v>50</v>
      </c>
      <c r="D22" s="13">
        <v>50</v>
      </c>
    </row>
    <row r="23" spans="1:4" ht="12.75">
      <c r="A23" s="22" t="s">
        <v>67</v>
      </c>
      <c r="B23" s="10"/>
      <c r="C23" s="10"/>
      <c r="D23" s="10"/>
    </row>
    <row r="24" ht="12.75">
      <c r="A24" s="22" t="s">
        <v>71</v>
      </c>
    </row>
  </sheetData>
  <sheetProtection/>
  <mergeCells count="2">
    <mergeCell ref="A1:F1"/>
    <mergeCell ref="A2:F2"/>
  </mergeCells>
  <dataValidations count="2">
    <dataValidation type="list" allowBlank="1" showInputMessage="1" showErrorMessage="1" sqref="A9">
      <formula1>$A$19:$A$22</formula1>
    </dataValidation>
    <dataValidation type="list" allowBlank="1" showInputMessage="1" showErrorMessage="1" sqref="A10">
      <formula1>$B$19:$B$22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7.8515625" style="0" bestFit="1" customWidth="1"/>
    <col min="2" max="2" width="23.28125" style="0" customWidth="1"/>
    <col min="5" max="5" width="39.00390625" style="0" customWidth="1"/>
    <col min="6" max="6" width="10.140625" style="23" bestFit="1" customWidth="1"/>
    <col min="7" max="7" width="6.8515625" style="0" customWidth="1"/>
    <col min="8" max="8" width="8.00390625" style="0" hidden="1" customWidth="1"/>
    <col min="9" max="9" width="0" style="0" hidden="1" customWidth="1"/>
  </cols>
  <sheetData>
    <row r="1" spans="1:8" ht="15.75">
      <c r="A1" s="44" t="s">
        <v>23</v>
      </c>
      <c r="B1" s="44"/>
      <c r="E1" s="45" t="s">
        <v>68</v>
      </c>
      <c r="F1" s="45"/>
      <c r="G1" s="45"/>
      <c r="H1" s="45"/>
    </row>
    <row r="2" spans="1:8" ht="13.5" thickBot="1">
      <c r="A2" s="46" t="s">
        <v>42</v>
      </c>
      <c r="B2" s="46"/>
      <c r="E2" s="33" t="s">
        <v>59</v>
      </c>
      <c r="F2" s="34" t="s">
        <v>60</v>
      </c>
      <c r="G2" s="35" t="s">
        <v>61</v>
      </c>
      <c r="H2" s="26" t="s">
        <v>62</v>
      </c>
    </row>
    <row r="3" spans="1:8" ht="13.5" thickBot="1">
      <c r="A3" s="15" t="s">
        <v>24</v>
      </c>
      <c r="B3" s="15" t="s">
        <v>25</v>
      </c>
      <c r="E3" s="9" t="s">
        <v>26</v>
      </c>
      <c r="F3" s="27">
        <v>0</v>
      </c>
      <c r="G3" s="31">
        <f>B4</f>
        <v>0.32</v>
      </c>
      <c r="H3" s="23">
        <f>F3*G3</f>
        <v>0</v>
      </c>
    </row>
    <row r="4" spans="1:8" ht="12.75">
      <c r="A4" t="s">
        <v>26</v>
      </c>
      <c r="B4" s="16">
        <v>0.32</v>
      </c>
      <c r="E4" s="9" t="s">
        <v>27</v>
      </c>
      <c r="F4" s="28">
        <v>0</v>
      </c>
      <c r="G4" s="31">
        <f aca="true" t="shared" si="0" ref="G4:G19">B5</f>
        <v>0.04</v>
      </c>
      <c r="H4" s="23">
        <f aca="true" t="shared" si="1" ref="H4:H19">F4*G4</f>
        <v>0</v>
      </c>
    </row>
    <row r="5" spans="1:8" ht="12.75">
      <c r="A5" t="s">
        <v>27</v>
      </c>
      <c r="B5" s="16">
        <v>0.04</v>
      </c>
      <c r="E5" s="9" t="s">
        <v>28</v>
      </c>
      <c r="F5" s="28">
        <v>0</v>
      </c>
      <c r="G5" s="31">
        <f t="shared" si="0"/>
        <v>0.01</v>
      </c>
      <c r="H5" s="23">
        <f t="shared" si="1"/>
        <v>0</v>
      </c>
    </row>
    <row r="6" spans="1:8" ht="12.75">
      <c r="A6" t="s">
        <v>28</v>
      </c>
      <c r="B6" s="16">
        <v>0.01</v>
      </c>
      <c r="E6" s="9" t="s">
        <v>29</v>
      </c>
      <c r="F6" s="28">
        <v>0</v>
      </c>
      <c r="G6" s="31">
        <v>0.025</v>
      </c>
      <c r="H6" s="23">
        <f t="shared" si="1"/>
        <v>0</v>
      </c>
    </row>
    <row r="7" spans="1:8" ht="12.75">
      <c r="A7" t="s">
        <v>29</v>
      </c>
      <c r="B7" s="17" t="s">
        <v>39</v>
      </c>
      <c r="E7" s="9" t="s">
        <v>30</v>
      </c>
      <c r="F7" s="28">
        <v>0</v>
      </c>
      <c r="G7" s="31">
        <f t="shared" si="0"/>
        <v>0.25</v>
      </c>
      <c r="H7" s="23">
        <f t="shared" si="1"/>
        <v>0</v>
      </c>
    </row>
    <row r="8" spans="1:8" ht="12.75">
      <c r="A8" t="s">
        <v>30</v>
      </c>
      <c r="B8" s="16">
        <v>0.25</v>
      </c>
      <c r="E8" s="9" t="s">
        <v>31</v>
      </c>
      <c r="F8" s="28">
        <v>0</v>
      </c>
      <c r="G8" s="31">
        <f t="shared" si="0"/>
        <v>0.22</v>
      </c>
      <c r="H8" s="23">
        <f t="shared" si="1"/>
        <v>0</v>
      </c>
    </row>
    <row r="9" spans="1:8" ht="12.75">
      <c r="A9" t="s">
        <v>31</v>
      </c>
      <c r="B9" s="16">
        <v>0.22</v>
      </c>
      <c r="E9" s="9" t="s">
        <v>32</v>
      </c>
      <c r="F9" s="28">
        <v>0</v>
      </c>
      <c r="G9" s="31">
        <f t="shared" si="0"/>
        <v>0.46</v>
      </c>
      <c r="H9" s="23">
        <f t="shared" si="1"/>
        <v>0</v>
      </c>
    </row>
    <row r="10" spans="1:8" ht="12.75">
      <c r="A10" t="s">
        <v>32</v>
      </c>
      <c r="B10" s="16">
        <v>0.46</v>
      </c>
      <c r="E10" s="9" t="s">
        <v>33</v>
      </c>
      <c r="F10" s="28">
        <v>0</v>
      </c>
      <c r="G10" s="31">
        <f t="shared" si="0"/>
        <v>0.26</v>
      </c>
      <c r="H10" s="23">
        <f t="shared" si="1"/>
        <v>0</v>
      </c>
    </row>
    <row r="11" spans="1:8" ht="12.75">
      <c r="A11" t="s">
        <v>33</v>
      </c>
      <c r="B11" s="16">
        <v>0.26</v>
      </c>
      <c r="E11" s="9" t="s">
        <v>34</v>
      </c>
      <c r="F11" s="28">
        <v>0</v>
      </c>
      <c r="G11" s="31">
        <f t="shared" si="0"/>
        <v>0.3</v>
      </c>
      <c r="H11" s="23">
        <f>F11*G11</f>
        <v>0</v>
      </c>
    </row>
    <row r="12" spans="1:8" ht="12.75">
      <c r="A12" t="s">
        <v>34</v>
      </c>
      <c r="B12" s="16">
        <v>0.3</v>
      </c>
      <c r="E12" s="9" t="s">
        <v>55</v>
      </c>
      <c r="F12" s="28">
        <v>0</v>
      </c>
      <c r="G12" s="31">
        <f t="shared" si="0"/>
        <v>1.9</v>
      </c>
      <c r="H12" s="23">
        <f t="shared" si="1"/>
        <v>0</v>
      </c>
    </row>
    <row r="13" spans="1:8" ht="12.75">
      <c r="A13" t="s">
        <v>55</v>
      </c>
      <c r="B13" s="16">
        <v>1.9</v>
      </c>
      <c r="C13" t="s">
        <v>54</v>
      </c>
      <c r="E13" s="9" t="s">
        <v>56</v>
      </c>
      <c r="F13" s="28">
        <v>3790</v>
      </c>
      <c r="G13" s="31">
        <f t="shared" si="0"/>
        <v>0.5</v>
      </c>
      <c r="H13" s="23">
        <f t="shared" si="1"/>
        <v>1895</v>
      </c>
    </row>
    <row r="14" spans="1:8" ht="12.75">
      <c r="A14" t="s">
        <v>56</v>
      </c>
      <c r="B14" s="16">
        <v>0.5</v>
      </c>
      <c r="C14" t="s">
        <v>54</v>
      </c>
      <c r="E14" s="9" t="s">
        <v>57</v>
      </c>
      <c r="F14" s="28">
        <v>3596</v>
      </c>
      <c r="G14" s="31">
        <f t="shared" si="0"/>
        <v>0.16</v>
      </c>
      <c r="H14" s="23">
        <f t="shared" si="1"/>
        <v>575.36</v>
      </c>
    </row>
    <row r="15" spans="1:8" ht="12.75">
      <c r="A15" t="s">
        <v>57</v>
      </c>
      <c r="B15" s="16">
        <v>0.16</v>
      </c>
      <c r="C15" t="s">
        <v>54</v>
      </c>
      <c r="E15" s="9" t="s">
        <v>58</v>
      </c>
      <c r="F15" s="28">
        <v>0</v>
      </c>
      <c r="G15" s="31">
        <f t="shared" si="0"/>
        <v>0.12</v>
      </c>
      <c r="H15" s="23">
        <f t="shared" si="1"/>
        <v>0</v>
      </c>
    </row>
    <row r="16" spans="1:8" ht="12.75">
      <c r="A16" t="s">
        <v>58</v>
      </c>
      <c r="B16" s="16">
        <v>0.12</v>
      </c>
      <c r="C16" t="s">
        <v>54</v>
      </c>
      <c r="E16" s="9" t="s">
        <v>35</v>
      </c>
      <c r="F16" s="28">
        <v>0</v>
      </c>
      <c r="G16" s="31">
        <v>0.295</v>
      </c>
      <c r="H16" s="23">
        <f t="shared" si="1"/>
        <v>0</v>
      </c>
    </row>
    <row r="17" spans="1:8" ht="12.75">
      <c r="A17" t="s">
        <v>35</v>
      </c>
      <c r="B17" s="17" t="s">
        <v>40</v>
      </c>
      <c r="E17" s="9" t="s">
        <v>36</v>
      </c>
      <c r="F17" s="28">
        <v>0</v>
      </c>
      <c r="G17" s="31">
        <f t="shared" si="0"/>
        <v>0.04</v>
      </c>
      <c r="H17" s="23">
        <f t="shared" si="1"/>
        <v>0</v>
      </c>
    </row>
    <row r="18" spans="1:8" ht="12.75">
      <c r="A18" t="s">
        <v>36</v>
      </c>
      <c r="B18" s="16">
        <v>0.04</v>
      </c>
      <c r="E18" s="9" t="s">
        <v>37</v>
      </c>
      <c r="F18" s="28">
        <v>0</v>
      </c>
      <c r="G18" s="31">
        <f t="shared" si="0"/>
        <v>0.31</v>
      </c>
      <c r="H18" s="23">
        <f t="shared" si="1"/>
        <v>0</v>
      </c>
    </row>
    <row r="19" spans="1:8" ht="12.75">
      <c r="A19" t="s">
        <v>37</v>
      </c>
      <c r="B19" s="16">
        <v>0.31</v>
      </c>
      <c r="E19" s="12" t="s">
        <v>38</v>
      </c>
      <c r="F19" s="28">
        <v>0</v>
      </c>
      <c r="G19" s="32">
        <f t="shared" si="0"/>
        <v>0.18</v>
      </c>
      <c r="H19" s="6">
        <f t="shared" si="1"/>
        <v>0</v>
      </c>
    </row>
    <row r="20" spans="1:9" ht="12.75">
      <c r="A20" t="s">
        <v>38</v>
      </c>
      <c r="B20" s="16">
        <v>0.18</v>
      </c>
      <c r="E20" s="36" t="s">
        <v>73</v>
      </c>
      <c r="F20" s="14">
        <f>SUM(F3:F19)</f>
        <v>7386</v>
      </c>
      <c r="H20" s="24">
        <f>SUM(H3:H19)</f>
        <v>2470.36</v>
      </c>
      <c r="I20" t="s">
        <v>63</v>
      </c>
    </row>
    <row r="21" spans="2:8" ht="13.5" thickBot="1">
      <c r="B21" s="16"/>
      <c r="E21" s="41" t="s">
        <v>72</v>
      </c>
      <c r="F21" s="42">
        <f>F20/43560</f>
        <v>0.16955922865013773</v>
      </c>
      <c r="H21" s="30"/>
    </row>
    <row r="22" spans="1:6" ht="13.5" thickBot="1">
      <c r="A22" s="18" t="s">
        <v>41</v>
      </c>
      <c r="B22" s="19">
        <v>0.32</v>
      </c>
      <c r="E22" s="25" t="s">
        <v>69</v>
      </c>
      <c r="F22" s="29">
        <f>H20/F20</f>
        <v>0.33446520444083405</v>
      </c>
    </row>
    <row r="25" spans="1:2" ht="12.75">
      <c r="A25" s="46" t="s">
        <v>44</v>
      </c>
      <c r="B25" s="46"/>
    </row>
    <row r="26" spans="1:2" ht="13.5" thickBot="1">
      <c r="A26" s="20" t="s">
        <v>45</v>
      </c>
      <c r="B26" s="20" t="s">
        <v>46</v>
      </c>
    </row>
    <row r="27" spans="1:2" ht="12.75">
      <c r="A27" t="s">
        <v>47</v>
      </c>
      <c r="B27" s="16">
        <v>78.4</v>
      </c>
    </row>
    <row r="28" spans="1:2" ht="12.75">
      <c r="A28" t="s">
        <v>48</v>
      </c>
      <c r="B28" s="16">
        <v>2.39</v>
      </c>
    </row>
    <row r="30" ht="12.75">
      <c r="A30" s="21" t="s">
        <v>49</v>
      </c>
    </row>
    <row r="35" ht="12.75">
      <c r="A35" s="5" t="s">
        <v>64</v>
      </c>
    </row>
    <row r="36" ht="12.75">
      <c r="A36" s="37" t="s">
        <v>66</v>
      </c>
    </row>
    <row r="37" ht="12.75">
      <c r="A37" t="s">
        <v>65</v>
      </c>
    </row>
  </sheetData>
  <sheetProtection/>
  <mergeCells count="4">
    <mergeCell ref="E1:H1"/>
    <mergeCell ref="A1:B1"/>
    <mergeCell ref="A2:B2"/>
    <mergeCell ref="A25:B25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PYoung</dc:creator>
  <cp:keywords/>
  <dc:description/>
  <cp:lastModifiedBy>Rusty Schmidt</cp:lastModifiedBy>
  <dcterms:created xsi:type="dcterms:W3CDTF">2008-11-10T17:18:50Z</dcterms:created>
  <dcterms:modified xsi:type="dcterms:W3CDTF">2012-06-07T11:26:55Z</dcterms:modified>
  <cp:category/>
  <cp:version/>
  <cp:contentType/>
  <cp:contentStatus/>
</cp:coreProperties>
</file>